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Venda" sheetId="2" state="visible" r:id="rId2"/>
    <sheet name="ACOS máximo" sheetId="3" state="visible" r:id="rId3"/>
    <sheet name="DRE do mês" sheetId="4" state="visible" r:id="rId4"/>
    <sheet name="Tabel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;&quot;-&quot;"/>
    <numFmt numFmtId="165" formatCode="0.0%"/>
    <numFmt numFmtId="166" formatCode="0.0%;[Red]-0.0%;&quot;-&quot;"/>
  </numFmts>
  <fonts count="9">
    <font>
      <name val="Calibri"/>
      <family val="2"/>
      <color theme="1"/>
      <sz val="11"/>
      <scheme val="minor"/>
    </font>
    <font>
      <name val="Arial"/>
      <b val="1"/>
      <color rgb="000B1220"/>
      <sz val="16"/>
    </font>
    <font>
      <name val="Arial"/>
      <i val="1"/>
      <color rgb="005B6473"/>
      <sz val="9"/>
    </font>
    <font>
      <name val="Arial"/>
      <b val="1"/>
      <color rgb="00FFFFFF"/>
      <sz val="11"/>
    </font>
    <font>
      <name val="Arial"/>
      <color rgb="000B1220"/>
      <sz val="10"/>
    </font>
    <font>
      <name val="Arial"/>
      <b val="1"/>
      <color rgb="000B1220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b val="1"/>
      <color rgb="000B1220"/>
      <sz val="13"/>
    </font>
  </fonts>
  <fills count="6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59D"/>
      </patternFill>
    </fill>
    <fill>
      <patternFill patternType="solid">
        <fgColor rgb="00F4F6F9"/>
      </patternFill>
    </fill>
    <fill>
      <patternFill patternType="solid">
        <fgColor rgb="00E6F8F0"/>
      </patternFill>
    </fill>
  </fills>
  <borders count="5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  <border>
      <left style="thin">
        <color rgb="00D5DBE3"/>
      </left>
      <right/>
      <top/>
      <bottom/>
      <diagonal/>
    </border>
    <border>
      <left style="thin">
        <color rgb="00D5DBE3"/>
      </left>
      <right style="thin">
        <color rgb="00D5DBE3"/>
      </right>
      <top/>
      <bottom/>
      <diagonal/>
    </border>
    <border>
      <left style="thin">
        <color rgb="00D5DBE3"/>
      </left>
      <right style="thin">
        <color rgb="00D5DBE3"/>
      </right>
      <top/>
      <bottom style="thin">
        <color rgb="00D5DBE3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6" fillId="3" borderId="1" pivotButton="0" quotePrefix="0" xfId="0"/>
    <xf numFmtId="0" fontId="2" fillId="0" borderId="1" applyAlignment="1" pivotButton="0" quotePrefix="0" xfId="0">
      <alignment vertical="top" wrapText="1"/>
    </xf>
    <xf numFmtId="166" fontId="6" fillId="3" borderId="1" pivotButton="0" quotePrefix="0" xfId="0"/>
    <xf numFmtId="0" fontId="6" fillId="3" borderId="1" pivotButton="0" quotePrefix="0" xfId="0"/>
    <xf numFmtId="0" fontId="2" fillId="4" borderId="1" pivotButton="0" quotePrefix="0" xfId="0"/>
    <xf numFmtId="3" fontId="6" fillId="3" borderId="1" pivotButton="0" quotePrefix="0" xfId="0"/>
    <xf numFmtId="1" fontId="6" fillId="3" borderId="1" pivotButton="0" quotePrefix="0" xfId="0"/>
    <xf numFmtId="0" fontId="0" fillId="0" borderId="3" pivotButton="0" quotePrefix="0" xfId="0"/>
    <xf numFmtId="0" fontId="0" fillId="0" borderId="4" pivotButton="0" quotePrefix="0" xfId="0"/>
    <xf numFmtId="3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166" fontId="7" fillId="0" borderId="1" pivotButton="0" quotePrefix="0" xfId="0"/>
    <xf numFmtId="164" fontId="4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0" fontId="8" fillId="5" borderId="1" pivotButton="0" quotePrefix="0" xfId="0"/>
    <xf numFmtId="164" fontId="8" fillId="5" borderId="1" pivotButton="0" quotePrefix="0" xfId="0"/>
    <xf numFmtId="0" fontId="5" fillId="5" borderId="1" pivotButton="0" quotePrefix="0" xfId="0"/>
    <xf numFmtId="166" fontId="5" fillId="5" borderId="1" pivotButton="0" quotePrefix="0" xfId="0"/>
    <xf numFmtId="166" fontId="8" fillId="5" borderId="1" pivotButton="0" quotePrefix="0" xfId="0"/>
    <xf numFmtId="0" fontId="5" fillId="0" borderId="1" pivotButton="0" quotePrefix="0" xfId="0"/>
    <xf numFmtId="166" fontId="4" fillId="4" borderId="1" pivotButton="0" quotePrefix="0" xfId="0"/>
    <xf numFmtId="0" fontId="5" fillId="0" borderId="0" pivotButton="0" quotePrefix="0" xfId="0"/>
    <xf numFmtId="9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Milewa</author>
  </authors>
  <commentList>
    <comment ref="B35" authorId="0" shapeId="0">
      <text>
        <t>Mais de 150 kg: limite 'infinito' só para a fórmula achar a linha.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1" t="inlineStr">
        <is>
          <t>Lucro Real no Marketplace — planilha do curso</t>
        </is>
      </c>
    </row>
    <row r="3">
      <c r="B3" s="2" t="inlineStr">
        <is>
          <t>Milewa · milewa.com.br/curso/planilha</t>
        </is>
      </c>
    </row>
    <row r="4">
      <c r="B4" s="3" t="inlineStr"/>
    </row>
    <row r="5">
      <c r="B5" s="4" t="inlineStr">
        <is>
          <t>Como usar</t>
        </is>
      </c>
    </row>
    <row r="6">
      <c r="B6" s="3" t="inlineStr">
        <is>
          <t>1. Aba Venda: troque os números AMARELOS (preço, custo, embalagem, imposto, ADS, peso e medidas) pelos de um produto seu.</t>
        </is>
      </c>
    </row>
    <row r="7">
      <c r="B7" s="3" t="inlineStr">
        <is>
          <t>2. Veja na mesma aba quanto sobra da venda no Mercado Livre e na Shopee — linha 'SOBRA DA VENDA'.</t>
        </is>
      </c>
    </row>
    <row r="8">
      <c r="B8" s="3" t="inlineStr">
        <is>
          <t>3. Aba ACOS máximo: descubra o máximo que esse produto aguenta gastar em anúncio.</t>
        </is>
      </c>
    </row>
    <row r="9">
      <c r="B9" s="3" t="inlineStr">
        <is>
          <t>4. Aba DRE do mês: coloque os totais do mês e veja o lucro líquido e o ponto de equilíbrio.</t>
        </is>
      </c>
    </row>
    <row r="10">
      <c r="B10" s="3" t="inlineStr"/>
    </row>
    <row r="11">
      <c r="B11" s="4" t="inlineStr">
        <is>
          <t>Legenda</t>
        </is>
      </c>
    </row>
    <row r="12">
      <c r="B12" s="3" t="inlineStr">
        <is>
          <t>Fundo amarelo e número azul = você preenche.  Preto = fórmula (não apague).  Verde = vem de outra aba.</t>
        </is>
      </c>
    </row>
    <row r="13">
      <c r="B13" s="3" t="inlineStr">
        <is>
          <t>Os valores que já vêm preenchidos são o EXEMPLO da aula 1 (venda de R$ 100 que deixa R$ 18,35 antes das despesas fixas).</t>
        </is>
      </c>
    </row>
    <row r="14">
      <c r="B14" s="3" t="inlineStr"/>
    </row>
    <row r="15">
      <c r="B15" s="4" t="inlineStr">
        <is>
          <t>De onde vêm as taxas</t>
        </is>
      </c>
    </row>
    <row r="16">
      <c r="B16" s="3" t="inlineStr">
        <is>
          <t>Custo do envio do Mercado Livre: tabela oficial https://www.mercadolivre.com.br/ajuda/40525, conferida em 24/09/2026 (reputação verde).</t>
        </is>
      </c>
    </row>
    <row r="17">
      <c r="B17" s="3" t="inlineStr">
        <is>
          <t>Comissão do Mercado Livre: oficial entre 10% e 14% no Clássico e entre 15% e 19% no Premium, conforme a categoria.</t>
        </is>
      </c>
    </row>
    <row r="18">
      <c r="B18" s="3" t="inlineStr">
        <is>
          <t>Shopee: comissão por faixa de preço, página oficial da Shopee conferida em 25/09/2026 (taxa fixa de R$ 4,50 desde 01/10/2026; aba Tabelas). O frete já vem descontado no repasse.</t>
        </is>
      </c>
    </row>
    <row r="19">
      <c r="B19" s="3" t="inlineStr">
        <is>
          <t>Imposto: o valor que vem preenchido é só um exemplo. O seu depende do regime — confirme com o seu contador.</t>
        </is>
      </c>
    </row>
    <row r="20">
      <c r="B20" s="3" t="inlineStr">
        <is>
          <t>As tarifas mudam: se esta planilha tiver mais de 3 meses, baixe a versão nova em milewa.com.br/curso/planilha.</t>
        </is>
      </c>
    </row>
    <row r="21">
      <c r="B21" s="3" t="inlineStr"/>
    </row>
    <row r="22">
      <c r="B22" s="4" t="inlineStr">
        <is>
          <t>Quer essa conta feita sozinha, em todos os seus pedidos, com as taxas que o marketplace cobrou de verdade?</t>
        </is>
      </c>
    </row>
    <row r="23">
      <c r="B23" s="3" t="inlineStr">
        <is>
          <t>O Milewa faz isso: app.milewa.com.br/cadastro — teste grátis por 14 dias.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3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8" customWidth="1" min="3" max="3"/>
    <col width="18" customWidth="1" min="4" max="4"/>
    <col width="56" customWidth="1" min="5" max="5"/>
  </cols>
  <sheetData>
    <row r="2">
      <c r="B2" s="5" t="inlineStr">
        <is>
          <t>Quanto sobra de uma venda — Mercado Livre × Shopee</t>
        </is>
      </c>
    </row>
    <row r="3">
      <c r="B3" s="6" t="inlineStr">
        <is>
          <t>Troque os números AMARELOS pelos de um produto seu. O resto se calcula sozinho.</t>
        </is>
      </c>
    </row>
    <row r="5">
      <c r="B5" s="7" t="inlineStr">
        <is>
          <t>Entradas (você preenche)</t>
        </is>
      </c>
      <c r="C5" s="7" t="inlineStr">
        <is>
          <t>Mercado Livre</t>
        </is>
      </c>
      <c r="D5" s="7" t="inlineStr">
        <is>
          <t>Shopee</t>
        </is>
      </c>
      <c r="E5" s="7" t="inlineStr">
        <is>
          <t>Observação</t>
        </is>
      </c>
    </row>
    <row r="6">
      <c r="B6" s="8" t="inlineStr">
        <is>
          <t>Preço de venda (R$)</t>
        </is>
      </c>
      <c r="C6" s="9" t="n">
        <v>100</v>
      </c>
      <c r="D6" s="9" t="n">
        <v>100</v>
      </c>
      <c r="E6" s="10" t="inlineStr">
        <is>
          <t>O preço do anúncio, por unidade.</t>
        </is>
      </c>
    </row>
    <row r="7">
      <c r="B7" s="8" t="inlineStr">
        <is>
          <t>Custo do produto (R$)</t>
        </is>
      </c>
      <c r="C7" s="9" t="n">
        <v>38</v>
      </c>
      <c r="D7" s="9" t="n">
        <v>38</v>
      </c>
      <c r="E7" s="10" t="inlineStr">
        <is>
          <t>O que você paga ao fornecedor por 1 unidade (CMV). Sem frete de venda: ele entra abaixo.</t>
        </is>
      </c>
    </row>
    <row r="8">
      <c r="B8" s="8" t="inlineStr">
        <is>
          <t>Embalagem por unidade (R$)</t>
        </is>
      </c>
      <c r="C8" s="9" t="n">
        <v>1.5</v>
      </c>
      <c r="D8" s="9" t="n">
        <v>1.5</v>
      </c>
      <c r="E8" s="10" t="inlineStr">
        <is>
          <t>Caixa, saco, fita e etiqueta.</t>
        </is>
      </c>
    </row>
    <row r="9">
      <c r="B9" s="8" t="inlineStr">
        <is>
          <t>Imposto sobre a venda (%)</t>
        </is>
      </c>
      <c r="C9" s="11" t="n">
        <v>0.06</v>
      </c>
      <c r="D9" s="11" t="n">
        <v>0.06</v>
      </c>
      <c r="E9" s="10" t="inlineStr">
        <is>
          <t>Exemplo: 6%. O seu depende do regime (MEI, Simples, Presumido) — confirme com o contador.</t>
        </is>
      </c>
    </row>
    <row r="10">
      <c r="B10" s="8" t="inlineStr">
        <is>
          <t>ADS: quanto do faturamento vai para anúncio (%)</t>
        </is>
      </c>
      <c r="C10" s="11" t="n">
        <v>0.08</v>
      </c>
      <c r="D10" s="11" t="n">
        <v>0.08</v>
      </c>
      <c r="E10" s="10" t="inlineStr">
        <is>
          <t>É o TACOS: gasto total em ADS ÷ faturamento total.</t>
        </is>
      </c>
    </row>
    <row r="11">
      <c r="B11" s="8" t="inlineStr">
        <is>
          <t>Tipo de anúncio no Mercado Livre</t>
        </is>
      </c>
      <c r="C11" s="12" t="inlineStr">
        <is>
          <t>Clássico</t>
        </is>
      </c>
      <c r="D11" s="13" t="inlineStr">
        <is>
          <t>—</t>
        </is>
      </c>
      <c r="E11" s="10" t="inlineStr">
        <is>
          <t>Clássico ou Premium (o Premium parcela sem juros e cobra mais).</t>
        </is>
      </c>
    </row>
    <row r="12">
      <c r="B12" s="8" t="inlineStr">
        <is>
          <t>Comissão da categoria no Clássico (%)</t>
        </is>
      </c>
      <c r="C12" s="11" t="n">
        <v>0.12</v>
      </c>
      <c r="D12" s="13" t="inlineStr">
        <is>
          <t>—</t>
        </is>
      </c>
      <c r="E12" s="10" t="inlineStr">
        <is>
          <t>Oficial: entre 10% e 14% no Clássico, conforme a categoria. O Premium soma 5 pontos.</t>
        </is>
      </c>
    </row>
    <row r="13">
      <c r="B13" s="8" t="inlineStr">
        <is>
          <t>Peso do pacote pronto para envio (g)</t>
        </is>
      </c>
      <c r="C13" s="14" t="n">
        <v>400</v>
      </c>
      <c r="D13" s="13" t="inlineStr">
        <is>
          <t>—</t>
        </is>
      </c>
      <c r="E13" s="10" t="inlineStr">
        <is>
          <t>Peso real, na balança, já embalado.</t>
        </is>
      </c>
    </row>
    <row r="14">
      <c r="B14" s="8" t="inlineStr">
        <is>
          <t>Comprimento da embalagem (cm)</t>
        </is>
      </c>
      <c r="C14" s="15" t="n">
        <v>20</v>
      </c>
      <c r="D14" s="13" t="inlineStr">
        <is>
          <t>—</t>
        </is>
      </c>
      <c r="E14" s="10" t="inlineStr">
        <is>
          <t>O ML cobra pelo MAIOR entre o peso real e o volumétrico (C × L × A ÷ 6.000).</t>
        </is>
      </c>
    </row>
    <row r="15">
      <c r="B15" s="8" t="inlineStr">
        <is>
          <t>Largura da embalagem (cm)</t>
        </is>
      </c>
      <c r="C15" s="15" t="n">
        <v>15</v>
      </c>
      <c r="D15" s="13" t="inlineStr">
        <is>
          <t>—</t>
        </is>
      </c>
      <c r="E15" s="16" t="n"/>
    </row>
    <row r="16">
      <c r="B16" s="8" t="inlineStr">
        <is>
          <t>Altura da embalagem (cm)</t>
        </is>
      </c>
      <c r="C16" s="15" t="n">
        <v>8</v>
      </c>
      <c r="D16" s="13" t="inlineStr">
        <is>
          <t>—</t>
        </is>
      </c>
      <c r="E16" s="17" t="n"/>
    </row>
    <row r="17">
      <c r="B17" s="8" t="inlineStr">
        <is>
          <t>Custo de envio informado (opcional, R$)</t>
        </is>
      </c>
      <c r="C17" s="9" t="n"/>
      <c r="D17" s="13" t="inlineStr">
        <is>
          <t>—</t>
        </is>
      </c>
      <c r="E17" s="10" t="inlineStr">
        <is>
          <t>Deixe VAZIO para usar a tabela oficial. Preencha só se o seu custo for diferente (ex.: Flex).</t>
        </is>
      </c>
    </row>
    <row r="18">
      <c r="B18" s="8" t="inlineStr">
        <is>
          <t>Produto em campanha da Shopee?</t>
        </is>
      </c>
      <c r="C18" s="13" t="inlineStr">
        <is>
          <t>—</t>
        </is>
      </c>
      <c r="D18" s="12" t="inlineStr">
        <is>
          <t>Não</t>
        </is>
      </c>
      <c r="E18" s="10" t="inlineStr">
        <is>
          <t>Em Campanha de Destaque a Shopee soma 3.5 pontos à comissão.</t>
        </is>
      </c>
    </row>
    <row r="20">
      <c r="B20" s="7" t="inlineStr">
        <is>
          <t>Cálculos de apoio</t>
        </is>
      </c>
      <c r="C20" s="7" t="inlineStr">
        <is>
          <t>Mercado Livre</t>
        </is>
      </c>
      <c r="D20" s="7" t="inlineStr">
        <is>
          <t>Shopee</t>
        </is>
      </c>
      <c r="E20" s="7" t="inlineStr">
        <is>
          <t>Como é calculado</t>
        </is>
      </c>
    </row>
    <row r="21">
      <c r="B21" s="8" t="inlineStr">
        <is>
          <t>Peso considerado (g)</t>
        </is>
      </c>
      <c r="C21" s="18">
        <f>MAX(C13,C14*C15*C16/6000*1000)</f>
        <v/>
      </c>
      <c r="D21" s="13" t="inlineStr">
        <is>
          <t>—</t>
        </is>
      </c>
      <c r="E21" s="10" t="inlineStr">
        <is>
          <t>Maior entre o peso real e o volumétrico.</t>
        </is>
      </c>
    </row>
    <row r="22">
      <c r="B22" s="8" t="inlineStr">
        <is>
          <t>Linha da tabela de envio (peso)</t>
        </is>
      </c>
      <c r="C22" s="19">
        <f>COUNTIF(Tabelas!$B$6:$B$35,"&lt;"&amp;C21)+1</f>
        <v/>
      </c>
      <c r="D22" s="13" t="inlineStr">
        <is>
          <t>—</t>
        </is>
      </c>
      <c r="E22" s="10" t="inlineStr">
        <is>
          <t>Posição na aba Tabelas (peso × faixa de preço).</t>
        </is>
      </c>
    </row>
    <row r="23">
      <c r="B23" s="8" t="inlineStr">
        <is>
          <t>Coluna da tabela de envio (faixa de preço)</t>
        </is>
      </c>
      <c r="C23" s="19">
        <f>COUNTIF(Tabelas!$D$39:$J$39,"&lt;"&amp;C6)+1</f>
        <v/>
      </c>
      <c r="D23" s="13" t="inlineStr">
        <is>
          <t>—</t>
        </is>
      </c>
      <c r="E23" s="17" t="n"/>
    </row>
    <row r="24">
      <c r="B24" s="8" t="inlineStr">
        <is>
          <t>Comissão (%)</t>
        </is>
      </c>
      <c r="C24" s="20">
        <f>C12+IF(C11="Premium",0.05,0)</f>
        <v/>
      </c>
      <c r="D24" s="21">
        <f>INDEX(Tabelas!$C$44:$C$47,MATCH(D6,Tabelas!$B$44:$B$47,1))+IF(D18="Sim",Tabelas!$C$48,0)</f>
        <v/>
      </c>
      <c r="E24" s="10" t="inlineStr">
        <is>
          <t>ML: categoria (+5 pontos no Premium). Shopee: faixa de preço da aba Tabelas.</t>
        </is>
      </c>
    </row>
    <row r="26">
      <c r="B26" s="7" t="inlineStr">
        <is>
          <t>A conta da venda (R$)</t>
        </is>
      </c>
      <c r="C26" s="7" t="inlineStr">
        <is>
          <t>Mercado Livre</t>
        </is>
      </c>
      <c r="D26" s="7" t="inlineStr">
        <is>
          <t>Shopee</t>
        </is>
      </c>
      <c r="E26" s="7" t="inlineStr">
        <is>
          <t>O que é</t>
        </is>
      </c>
    </row>
    <row r="27">
      <c r="B27" s="8" t="inlineStr">
        <is>
          <t>Preço de venda</t>
        </is>
      </c>
      <c r="C27" s="22">
        <f>C6</f>
        <v/>
      </c>
      <c r="D27" s="22">
        <f>D6</f>
        <v/>
      </c>
      <c r="E27" s="10" t="inlineStr">
        <is>
          <t>O que aparece como venda no painel. Ainda não é seu.</t>
        </is>
      </c>
    </row>
    <row r="28">
      <c r="B28" s="8" t="inlineStr">
        <is>
          <t>(−) Comissão do marketplace</t>
        </is>
      </c>
      <c r="C28" s="22">
        <f>-C6*C24</f>
        <v/>
      </c>
      <c r="D28" s="22">
        <f>-(D6*D24+MIN(INDEX(Tabelas!$D$44:$D$47,MATCH(D6,Tabelas!$B$44:$B$47,1)),D6/2))</f>
        <v/>
      </c>
      <c r="E28" s="10" t="inlineStr">
        <is>
          <t>ML: % da categoria. Shopee: % da faixa + tarifa fixa por item, limitada a metade do preço (já inclui a taxa de transação).</t>
        </is>
      </c>
    </row>
    <row r="29">
      <c r="B29" s="8" t="inlineStr">
        <is>
          <t>(−) Custo do envio</t>
        </is>
      </c>
      <c r="C29" s="22">
        <f>-IF(C17&lt;&gt;"",C17,IF(C6&lt;19,MIN(INDEX(Tabelas!$D$6:$K$35,C22,C23),C6/2),INDEX(Tabelas!$D$6:$K$35,C22,C23)))</f>
        <v/>
      </c>
      <c r="D29" s="22">
        <f>0</f>
        <v/>
      </c>
      <c r="E29" s="10" t="inlineStr">
        <is>
          <t>ML: tabela oficial por peso × faixa de preço (pago por você mesmo quando o comprador paga o frete). Shopee: já vem descontado no repasse.</t>
        </is>
      </c>
    </row>
    <row r="30">
      <c r="B30" s="8" t="inlineStr">
        <is>
          <t>(−) Imposto sobre a venda</t>
        </is>
      </c>
      <c r="C30" s="22">
        <f>-C6*C9</f>
        <v/>
      </c>
      <c r="D30" s="22">
        <f>-D6*D9</f>
        <v/>
      </c>
      <c r="E30" s="10" t="inlineStr">
        <is>
          <t>Preço × alíquota.</t>
        </is>
      </c>
    </row>
    <row r="31">
      <c r="B31" s="8" t="inlineStr">
        <is>
          <t>(−) Custo do produto</t>
        </is>
      </c>
      <c r="C31" s="22">
        <f>-C7</f>
        <v/>
      </c>
      <c r="D31" s="22">
        <f>-D7</f>
        <v/>
      </c>
      <c r="E31" s="10" t="inlineStr">
        <is>
          <t>O custo que só você sabe.</t>
        </is>
      </c>
    </row>
    <row r="32">
      <c r="B32" s="8" t="inlineStr">
        <is>
          <t>(−) Embalagem</t>
        </is>
      </c>
      <c r="C32" s="22">
        <f>-C8</f>
        <v/>
      </c>
      <c r="D32" s="22">
        <f>-D8</f>
        <v/>
      </c>
      <c r="E32" s="10" t="inlineStr">
        <is>
          <t>O custo que quase todo mundo esquece.</t>
        </is>
      </c>
    </row>
    <row r="33">
      <c r="B33" s="23" t="inlineStr">
        <is>
          <t>(=) Sobra antes do ADS</t>
        </is>
      </c>
      <c r="C33" s="24">
        <f>SUM(C27:C32)</f>
        <v/>
      </c>
      <c r="D33" s="24">
        <f>SUM(D27:D32)</f>
        <v/>
      </c>
      <c r="E33" s="10" t="inlineStr">
        <is>
          <t>Margem de contribuição antes do anúncio pago.</t>
        </is>
      </c>
    </row>
    <row r="34">
      <c r="B34" s="8" t="inlineStr">
        <is>
          <t>(−) ADS</t>
        </is>
      </c>
      <c r="C34" s="22">
        <f>-C6*C10</f>
        <v/>
      </c>
      <c r="D34" s="22">
        <f>-D6*D10</f>
        <v/>
      </c>
      <c r="E34" s="10" t="inlineStr">
        <is>
          <t>Preço × TACOS.</t>
        </is>
      </c>
    </row>
    <row r="35">
      <c r="B35" s="25" t="inlineStr">
        <is>
          <t>(=) SOBRA DA VENDA</t>
        </is>
      </c>
      <c r="C35" s="26">
        <f>C33+C34</f>
        <v/>
      </c>
      <c r="D35" s="26">
        <f>D33+D34</f>
        <v/>
      </c>
      <c r="E35" s="10" t="inlineStr">
        <is>
          <t>O que sobra da venda para pagar as despesas fixas da loja e o seu lucro.</t>
        </is>
      </c>
    </row>
    <row r="36">
      <c r="B36" s="27" t="inlineStr">
        <is>
          <t>Margem real (%)</t>
        </is>
      </c>
      <c r="C36" s="28">
        <f>IF(C6&gt;0,C35/C6,0)</f>
        <v/>
      </c>
      <c r="D36" s="28">
        <f>IF(D6&gt;0,D35/D6,0)</f>
        <v/>
      </c>
    </row>
    <row r="37">
      <c r="B37" s="8" t="inlineStr">
        <is>
          <t>Margem antes do ADS (%)</t>
        </is>
      </c>
      <c r="C37" s="20">
        <f>IF(C6&gt;0,C33/C6,0)</f>
        <v/>
      </c>
      <c r="D37" s="20">
        <f>IF(D6&gt;0,D33/D6,0)</f>
        <v/>
      </c>
      <c r="E37" s="10" t="inlineStr">
        <is>
          <t>É também o ACOS máximo que esse produto aguenta (aba ACOS máximo).</t>
        </is>
      </c>
    </row>
  </sheetData>
  <mergeCells count="2">
    <mergeCell ref="E14:E16"/>
    <mergeCell ref="E22:E23"/>
  </mergeCells>
  <dataValidations count="2">
    <dataValidation sqref="C11" showDropDown="0" showInputMessage="0" showErrorMessage="0" allowBlank="0" type="list">
      <formula1>"Clássico,Premium"</formula1>
    </dataValidation>
    <dataValidation sqref="D18" showDropDown="0" showInputMessage="0" showErrorMessage="0" allowBlank="0" type="list">
      <formula1>"Não,Sim"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18" customWidth="1" min="4" max="4"/>
    <col width="50" customWidth="1" min="5" max="5"/>
  </cols>
  <sheetData>
    <row r="2">
      <c r="B2" s="5" t="inlineStr">
        <is>
          <t>O máximo que você pode gastar em ADS</t>
        </is>
      </c>
    </row>
    <row r="3" ht="30" customHeight="1">
      <c r="B3" s="2" t="inlineStr">
        <is>
          <t>ACOS = gasto no anúncio ÷ vendas que vieram do anúncio. Se ele passar da sua margem antes do ADS, cada venda pelo anúncio dá prejuízo. Os números vêm da aba Venda.</t>
        </is>
      </c>
    </row>
    <row r="5">
      <c r="B5" s="7" t="inlineStr"/>
      <c r="C5" s="7" t="inlineStr">
        <is>
          <t>Mercado Livre</t>
        </is>
      </c>
      <c r="D5" s="7" t="inlineStr">
        <is>
          <t>Shopee</t>
        </is>
      </c>
      <c r="E5" s="7" t="inlineStr">
        <is>
          <t>O que significa</t>
        </is>
      </c>
    </row>
    <row r="6">
      <c r="B6" s="8" t="inlineStr">
        <is>
          <t>Margem antes do ADS (vem da aba Venda)</t>
        </is>
      </c>
      <c r="C6" s="21">
        <f>Venda!C37</f>
        <v/>
      </c>
      <c r="D6" s="21">
        <f>Venda!D37</f>
        <v/>
      </c>
      <c r="E6" s="10" t="inlineStr">
        <is>
          <t>ACOS de equilíbrio: acima disso, o anúncio paga a venda e não sobra nada.</t>
        </is>
      </c>
    </row>
    <row r="7">
      <c r="B7" s="8" t="inlineStr">
        <is>
          <t>Margem real que você quer manter (%)</t>
        </is>
      </c>
      <c r="C7" s="11" t="n">
        <v>0.1</v>
      </c>
      <c r="D7" s="11" t="n">
        <v>0.1</v>
      </c>
      <c r="E7" s="10" t="inlineStr">
        <is>
          <t>Sua meta de lucro por venda depois do anúncio.</t>
        </is>
      </c>
    </row>
    <row r="8">
      <c r="B8" s="25" t="inlineStr">
        <is>
          <t>ACOS máximo para bater a meta</t>
        </is>
      </c>
      <c r="C8" s="29">
        <f>MAX(0,C6-C7)</f>
        <v/>
      </c>
      <c r="D8" s="29">
        <f>MAX(0,D6-D7)</f>
        <v/>
      </c>
      <c r="E8" s="10" t="inlineStr">
        <is>
          <t>Se o seu ACOS estiver acima disso, reduza o lance, melhore o anúncio ou suba o preço.</t>
        </is>
      </c>
    </row>
    <row r="9">
      <c r="B9" s="8" t="inlineStr">
        <is>
          <t>ACOS atual da campanha (%)</t>
        </is>
      </c>
      <c r="C9" s="11" t="n">
        <v>0.15</v>
      </c>
      <c r="D9" s="11" t="n">
        <v>0.15</v>
      </c>
      <c r="E9" s="10" t="inlineStr">
        <is>
          <t>Veja no painel de ADS do marketplace.</t>
        </is>
      </c>
    </row>
    <row r="10">
      <c r="B10" s="23" t="inlineStr">
        <is>
          <t>Sobra por venda que veio do anúncio (R$)</t>
        </is>
      </c>
      <c r="C10" s="24">
        <f>Venda!C6*(C6-C9)</f>
        <v/>
      </c>
      <c r="D10" s="24">
        <f>Venda!D6*(D6-D9)</f>
        <v/>
      </c>
      <c r="E10" s="10" t="inlineStr">
        <is>
          <t>Negativo = cada venda pelo anúncio tira dinheiro do seu bolso.</t>
        </is>
      </c>
    </row>
    <row r="12">
      <c r="B12" s="30" t="inlineStr">
        <is>
          <t>Situação</t>
        </is>
      </c>
      <c r="C12" s="30">
        <f>IF(C9&gt;C6,"Prejuízo",IF(C9&gt;C8,"Abaixo da meta","Dentro da meta"))</f>
        <v/>
      </c>
      <c r="D12" s="30">
        <f>IF(D9&gt;D6,"Prejuízo",IF(D9&gt;D8,"Abaixo da meta","Dentro da meta"))</f>
        <v/>
      </c>
    </row>
  </sheetData>
  <mergeCells count="1">
    <mergeCell ref="B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14" customWidth="1" min="4" max="4"/>
    <col width="48" customWidth="1" min="5" max="5"/>
  </cols>
  <sheetData>
    <row r="2">
      <c r="B2" s="5" t="inlineStr">
        <is>
          <t>Faturamento não paga boleto: o DRE do mês</t>
        </is>
      </c>
    </row>
    <row r="3">
      <c r="B3" s="6" t="inlineStr">
        <is>
          <t>Preencha os totais do mês (amarelo). A coluna % mostra o peso de cada linha no faturamento.</t>
        </is>
      </c>
    </row>
    <row r="5">
      <c r="B5" s="7" t="inlineStr">
        <is>
          <t>Linha</t>
        </is>
      </c>
      <c r="C5" s="7" t="inlineStr">
        <is>
          <t>R$ no mês</t>
        </is>
      </c>
      <c r="D5" s="7" t="inlineStr">
        <is>
          <t>% do fat.</t>
        </is>
      </c>
      <c r="E5" s="7" t="inlineStr">
        <is>
          <t>Onde achar o número</t>
        </is>
      </c>
    </row>
    <row r="6">
      <c r="B6" s="8" t="inlineStr">
        <is>
          <t>Faturamento bruto (vendas)</t>
        </is>
      </c>
      <c r="C6" s="9" t="n">
        <v>50000</v>
      </c>
      <c r="D6" s="20">
        <f>IF($C$6&gt;0,C6/$C$6,0)</f>
        <v/>
      </c>
      <c r="E6" s="10" t="inlineStr">
        <is>
          <t>Painel de vendas do marketplace.</t>
        </is>
      </c>
    </row>
    <row r="7">
      <c r="B7" s="8" t="inlineStr">
        <is>
          <t>(−) Devoluções e reembolsos</t>
        </is>
      </c>
      <c r="C7" s="9" t="n">
        <v>1000</v>
      </c>
      <c r="D7" s="20">
        <f>IF($C$6&gt;0,C7/$C$6,0)</f>
        <v/>
      </c>
      <c r="E7" s="10" t="inlineStr">
        <is>
          <t>Vendas devolvidas ou reembolsadas no mês.</t>
        </is>
      </c>
    </row>
    <row r="8">
      <c r="B8" s="23" t="inlineStr">
        <is>
          <t>(=) Receita líquida</t>
        </is>
      </c>
      <c r="C8" s="24">
        <f>C6-C7</f>
        <v/>
      </c>
      <c r="D8" s="31">
        <f>IF($C$6&gt;0,C8/$C$6,0)</f>
        <v/>
      </c>
      <c r="E8" s="10" t="inlineStr"/>
    </row>
    <row r="9">
      <c r="B9" s="8" t="inlineStr">
        <is>
          <t>(−) Comissões e tarifas do marketplace</t>
        </is>
      </c>
      <c r="C9" s="9" t="n">
        <v>6500</v>
      </c>
      <c r="D9" s="20">
        <f>IF($C$6&gt;0,C9/$C$6,0)</f>
        <v/>
      </c>
      <c r="E9" s="10" t="inlineStr">
        <is>
          <t>Relatório de faturamento do marketplace.</t>
        </is>
      </c>
    </row>
    <row r="10">
      <c r="B10" s="8" t="inlineStr">
        <is>
          <t>(−) Custo de envio</t>
        </is>
      </c>
      <c r="C10" s="9" t="n">
        <v>5200</v>
      </c>
      <c r="D10" s="20">
        <f>IF($C$6&gt;0,C10/$C$6,0)</f>
        <v/>
      </c>
      <c r="E10" s="10" t="inlineStr">
        <is>
          <t>Mesmo relatório (custos de envio).</t>
        </is>
      </c>
    </row>
    <row r="11">
      <c r="B11" s="8" t="inlineStr">
        <is>
          <t>(−) Impostos sobre a venda</t>
        </is>
      </c>
      <c r="C11" s="9" t="n">
        <v>3000</v>
      </c>
      <c r="D11" s="20">
        <f>IF($C$6&gt;0,C11/$C$6,0)</f>
        <v/>
      </c>
      <c r="E11" s="10" t="inlineStr">
        <is>
          <t>Guia do mês (DAS no Simples) ou estimativa pela alíquota.</t>
        </is>
      </c>
    </row>
    <row r="12">
      <c r="B12" s="8" t="inlineStr">
        <is>
          <t>(−) Custo dos produtos vendidos (CMV)</t>
        </is>
      </c>
      <c r="C12" s="9" t="n">
        <v>20000</v>
      </c>
      <c r="D12" s="20">
        <f>IF($C$6&gt;0,C12/$C$6,0)</f>
        <v/>
      </c>
      <c r="E12" s="10" t="inlineStr">
        <is>
          <t>Quantidade vendida × custo de cada produto.</t>
        </is>
      </c>
    </row>
    <row r="13">
      <c r="B13" s="8" t="inlineStr">
        <is>
          <t>(−) Embalagem</t>
        </is>
      </c>
      <c r="C13" s="9" t="n">
        <v>700</v>
      </c>
      <c r="D13" s="20">
        <f>IF($C$6&gt;0,C13/$C$6,0)</f>
        <v/>
      </c>
      <c r="E13" s="10" t="inlineStr">
        <is>
          <t>Compras de embalagem do mês.</t>
        </is>
      </c>
    </row>
    <row r="14">
      <c r="B14" s="23" t="inlineStr">
        <is>
          <t>(=) Margem de contribuição (antes do ADS)</t>
        </is>
      </c>
      <c r="C14" s="24">
        <f>C8-SUM(C9:C13)</f>
        <v/>
      </c>
      <c r="D14" s="31">
        <f>IF($C$6&gt;0,C14/$C$6,0)</f>
        <v/>
      </c>
      <c r="E14" s="10" t="inlineStr"/>
    </row>
    <row r="15">
      <c r="B15" s="8" t="inlineStr">
        <is>
          <t>(−) ADS</t>
        </is>
      </c>
      <c r="C15" s="9" t="n">
        <v>3500</v>
      </c>
      <c r="D15" s="20">
        <f>IF($C$6&gt;0,C15/$C$6,0)</f>
        <v/>
      </c>
      <c r="E15" s="10" t="inlineStr">
        <is>
          <t>Fatura de anúncios do marketplace.</t>
        </is>
      </c>
    </row>
    <row r="16">
      <c r="B16" s="23" t="inlineStr">
        <is>
          <t>(=) Lucro operacional</t>
        </is>
      </c>
      <c r="C16" s="24">
        <f>C14-C15</f>
        <v/>
      </c>
      <c r="D16" s="31">
        <f>IF($C$6&gt;0,C16/$C$6,0)</f>
        <v/>
      </c>
      <c r="E16" s="10" t="inlineStr">
        <is>
          <t>O que as vendas deixam antes das despesas fixas.</t>
        </is>
      </c>
    </row>
    <row r="17">
      <c r="B17" s="8" t="inlineStr">
        <is>
          <t>(−) Aluguel</t>
        </is>
      </c>
      <c r="C17" s="9" t="n">
        <v>2000</v>
      </c>
      <c r="D17" s="20">
        <f>IF($C$6&gt;0,C17/$C$6,0)</f>
        <v/>
      </c>
      <c r="E17" s="10" t="inlineStr"/>
    </row>
    <row r="18">
      <c r="B18" s="8" t="inlineStr">
        <is>
          <t>(−) Salários e encargos</t>
        </is>
      </c>
      <c r="C18" s="9" t="n">
        <v>3500</v>
      </c>
      <c r="D18" s="20">
        <f>IF($C$6&gt;0,C18/$C$6,0)</f>
        <v/>
      </c>
      <c r="E18" s="10" t="inlineStr"/>
    </row>
    <row r="19">
      <c r="B19" s="8" t="inlineStr">
        <is>
          <t>(−) Pró-labore</t>
        </is>
      </c>
      <c r="C19" s="9" t="n">
        <v>3000</v>
      </c>
      <c r="D19" s="20">
        <f>IF($C$6&gt;0,C19/$C$6,0)</f>
        <v/>
      </c>
      <c r="E19" s="10" t="inlineStr">
        <is>
          <t>A sua retirada também é custo.</t>
        </is>
      </c>
    </row>
    <row r="20">
      <c r="B20" s="8" t="inlineStr">
        <is>
          <t>(−) Contador</t>
        </is>
      </c>
      <c r="C20" s="9" t="n">
        <v>600</v>
      </c>
      <c r="D20" s="20">
        <f>IF($C$6&gt;0,C20/$C$6,0)</f>
        <v/>
      </c>
      <c r="E20" s="10" t="inlineStr"/>
    </row>
    <row r="21">
      <c r="B21" s="8" t="inlineStr">
        <is>
          <t>(−) Sistemas e ferramentas</t>
        </is>
      </c>
      <c r="C21" s="9" t="n">
        <v>400</v>
      </c>
      <c r="D21" s="20">
        <f>IF($C$6&gt;0,C21/$C$6,0)</f>
        <v/>
      </c>
      <c r="E21" s="10" t="inlineStr"/>
    </row>
    <row r="22">
      <c r="B22" s="8" t="inlineStr">
        <is>
          <t>(−) Outras despesas fixas</t>
        </is>
      </c>
      <c r="C22" s="9" t="n">
        <v>300</v>
      </c>
      <c r="D22" s="20">
        <f>IF($C$6&gt;0,C22/$C$6,0)</f>
        <v/>
      </c>
      <c r="E22" s="10" t="inlineStr"/>
    </row>
    <row r="23">
      <c r="B23" s="25" t="inlineStr">
        <is>
          <t>(=) LUCRO LÍQUIDO</t>
        </is>
      </c>
      <c r="C23" s="26">
        <f>C16-SUM(C17:C22)</f>
        <v/>
      </c>
      <c r="D23" s="29">
        <f>IF($C$6&gt;0,C23/$C$6,0)</f>
        <v/>
      </c>
      <c r="E23" s="10" t="inlineStr">
        <is>
          <t>O que sobra de verdade no mês.</t>
        </is>
      </c>
    </row>
    <row r="25">
      <c r="B25" s="23" t="inlineStr">
        <is>
          <t>Ponto de equilíbrio: faturamento mínimo do mês (R$)</t>
        </is>
      </c>
      <c r="C25" s="24">
        <f>IF(C6&gt;0,IF((C16/C6)&gt;0,SUM(C17:C22)/(C16/C6),0),0)</f>
        <v/>
      </c>
      <c r="E25" s="10" t="inlineStr">
        <is>
          <t>Despesas fixas ÷ margem operacional (%). Abaixo disso, o mês fecha no vermelho. 0 = margem operacional negativa.</t>
        </is>
      </c>
    </row>
    <row r="26">
      <c r="B26" s="8" t="inlineStr">
        <is>
          <t>Quanto falta (ou sobra) para o ponto de equilíbrio (R$)</t>
        </is>
      </c>
      <c r="C26" s="22">
        <f>C6-C25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K4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2">
      <c r="B2" s="5" t="inlineStr">
        <is>
          <t>Tabelas oficiais usadas nas contas</t>
        </is>
      </c>
    </row>
    <row r="3" ht="42" customHeight="1">
      <c r="B3" s="2" t="inlineStr">
        <is>
          <t>Mercado Livre — Custos dos Envios (MercadoLíder, reputação verde ou sem reputação). Fonte: https://www.mercadolivre.com.br/ajuda/40525 — conferida em 24/09/2026. Vale para Full, Coleta e Agências e também quando o comprador paga o frete. Abaixo de R$ 19, o custo é no máximo metade do preço.</t>
        </is>
      </c>
    </row>
    <row r="5">
      <c r="B5" s="7" t="inlineStr">
        <is>
          <t>Até (gramas)</t>
        </is>
      </c>
      <c r="C5" s="7" t="inlineStr">
        <is>
          <t>Faixa de peso</t>
        </is>
      </c>
      <c r="D5" s="7" t="inlineStr">
        <is>
          <t>até R$ 18,99</t>
        </is>
      </c>
      <c r="E5" s="7" t="inlineStr">
        <is>
          <t>R$ 19–48,99</t>
        </is>
      </c>
      <c r="F5" s="7" t="inlineStr">
        <is>
          <t>R$ 49–78,99</t>
        </is>
      </c>
      <c r="G5" s="7" t="inlineStr">
        <is>
          <t>R$ 79–99,99</t>
        </is>
      </c>
      <c r="H5" s="7" t="inlineStr">
        <is>
          <t>R$ 100–119,99</t>
        </is>
      </c>
      <c r="I5" s="7" t="inlineStr">
        <is>
          <t>R$ 120–149,99</t>
        </is>
      </c>
      <c r="J5" s="7" t="inlineStr">
        <is>
          <t>R$ 150–199,99</t>
        </is>
      </c>
      <c r="K5" s="7" t="inlineStr">
        <is>
          <t>R$ 200 ou mais</t>
        </is>
      </c>
    </row>
    <row r="6">
      <c r="B6" s="18" t="n">
        <v>300</v>
      </c>
      <c r="C6" s="8" t="inlineStr">
        <is>
          <t>até 300 g</t>
        </is>
      </c>
      <c r="D6" s="22" t="n">
        <v>5.65</v>
      </c>
      <c r="E6" s="22" t="n">
        <v>6.85</v>
      </c>
      <c r="F6" s="22" t="n">
        <v>8.15</v>
      </c>
      <c r="G6" s="22" t="n">
        <v>12.95</v>
      </c>
      <c r="H6" s="22" t="n">
        <v>14.95</v>
      </c>
      <c r="I6" s="22" t="n">
        <v>16.95</v>
      </c>
      <c r="J6" s="22" t="n">
        <v>19.05</v>
      </c>
      <c r="K6" s="22" t="n">
        <v>21.65</v>
      </c>
    </row>
    <row r="7">
      <c r="B7" s="18" t="n">
        <v>500</v>
      </c>
      <c r="C7" s="8" t="inlineStr">
        <is>
          <t>300 g a 500 g</t>
        </is>
      </c>
      <c r="D7" s="22" t="n">
        <v>5.95</v>
      </c>
      <c r="E7" s="22" t="n">
        <v>6.95</v>
      </c>
      <c r="F7" s="22" t="n">
        <v>8.25</v>
      </c>
      <c r="G7" s="22" t="n">
        <v>13.85</v>
      </c>
      <c r="H7" s="22" t="n">
        <v>16.15</v>
      </c>
      <c r="I7" s="22" t="n">
        <v>18.15</v>
      </c>
      <c r="J7" s="22" t="n">
        <v>20.45</v>
      </c>
      <c r="K7" s="22" t="n">
        <v>23.25</v>
      </c>
    </row>
    <row r="8">
      <c r="B8" s="18" t="n">
        <v>1000</v>
      </c>
      <c r="C8" s="8" t="inlineStr">
        <is>
          <t>500 g a 1 kg</t>
        </is>
      </c>
      <c r="D8" s="22" t="n">
        <v>6.05</v>
      </c>
      <c r="E8" s="22" t="n">
        <v>7.15</v>
      </c>
      <c r="F8" s="22" t="n">
        <v>8.449999999999999</v>
      </c>
      <c r="G8" s="22" t="n">
        <v>14.45</v>
      </c>
      <c r="H8" s="22" t="n">
        <v>16.85</v>
      </c>
      <c r="I8" s="22" t="n">
        <v>19.05</v>
      </c>
      <c r="J8" s="22" t="n">
        <v>21.35</v>
      </c>
      <c r="K8" s="22" t="n">
        <v>24.45</v>
      </c>
    </row>
    <row r="9">
      <c r="B9" s="18" t="n">
        <v>1500</v>
      </c>
      <c r="C9" s="8" t="inlineStr">
        <is>
          <t>1 a 1,5 kg</t>
        </is>
      </c>
      <c r="D9" s="22" t="n">
        <v>6.15</v>
      </c>
      <c r="E9" s="22" t="n">
        <v>7.35</v>
      </c>
      <c r="F9" s="22" t="n">
        <v>8.65</v>
      </c>
      <c r="G9" s="22" t="n">
        <v>14.75</v>
      </c>
      <c r="H9" s="22" t="n">
        <v>17.15</v>
      </c>
      <c r="I9" s="22" t="n">
        <v>19.45</v>
      </c>
      <c r="J9" s="22" t="n">
        <v>21.75</v>
      </c>
      <c r="K9" s="22" t="n">
        <v>25.45</v>
      </c>
    </row>
    <row r="10">
      <c r="B10" s="18" t="n">
        <v>2000</v>
      </c>
      <c r="C10" s="8" t="inlineStr">
        <is>
          <t>1,5 a 2 kg</t>
        </is>
      </c>
      <c r="D10" s="22" t="n">
        <v>6.25</v>
      </c>
      <c r="E10" s="22" t="n">
        <v>7.45</v>
      </c>
      <c r="F10" s="22" t="n">
        <v>8.75</v>
      </c>
      <c r="G10" s="22" t="n">
        <v>15.05</v>
      </c>
      <c r="H10" s="22" t="n">
        <v>17.65</v>
      </c>
      <c r="I10" s="22" t="n">
        <v>19.85</v>
      </c>
      <c r="J10" s="22" t="n">
        <v>22.25</v>
      </c>
      <c r="K10" s="22" t="n">
        <v>25.55</v>
      </c>
    </row>
    <row r="11">
      <c r="B11" s="18" t="n">
        <v>3000</v>
      </c>
      <c r="C11" s="8" t="inlineStr">
        <is>
          <t>2 a 3 kg</t>
        </is>
      </c>
      <c r="D11" s="22" t="n">
        <v>6.35</v>
      </c>
      <c r="E11" s="22" t="n">
        <v>8.65</v>
      </c>
      <c r="F11" s="22" t="n">
        <v>9.15</v>
      </c>
      <c r="G11" s="22" t="n">
        <v>16.45</v>
      </c>
      <c r="H11" s="22" t="n">
        <v>19.15</v>
      </c>
      <c r="I11" s="22" t="n">
        <v>21.65</v>
      </c>
      <c r="J11" s="22" t="n">
        <v>24.35</v>
      </c>
      <c r="K11" s="22" t="n">
        <v>27.05</v>
      </c>
    </row>
    <row r="12">
      <c r="B12" s="18" t="n">
        <v>4000</v>
      </c>
      <c r="C12" s="8" t="inlineStr">
        <is>
          <t>3 a 4 kg</t>
        </is>
      </c>
      <c r="D12" s="22" t="n">
        <v>6.45</v>
      </c>
      <c r="E12" s="22" t="n">
        <v>8.75</v>
      </c>
      <c r="F12" s="22" t="n">
        <v>9.75</v>
      </c>
      <c r="G12" s="22" t="n">
        <v>17.85</v>
      </c>
      <c r="H12" s="22" t="n">
        <v>20.75</v>
      </c>
      <c r="I12" s="22" t="n">
        <v>23.35</v>
      </c>
      <c r="J12" s="22" t="n">
        <v>26.35</v>
      </c>
      <c r="K12" s="22" t="n">
        <v>29.25</v>
      </c>
    </row>
    <row r="13">
      <c r="B13" s="18" t="n">
        <v>5000</v>
      </c>
      <c r="C13" s="8" t="inlineStr">
        <is>
          <t>4 a 5 kg</t>
        </is>
      </c>
      <c r="D13" s="22" t="n">
        <v>6.55</v>
      </c>
      <c r="E13" s="22" t="n">
        <v>8.85</v>
      </c>
      <c r="F13" s="22" t="n">
        <v>10.25</v>
      </c>
      <c r="G13" s="22" t="n">
        <v>19.75</v>
      </c>
      <c r="H13" s="22" t="n">
        <v>22.85</v>
      </c>
      <c r="I13" s="22" t="n">
        <v>26.05</v>
      </c>
      <c r="J13" s="22" t="n">
        <v>29.25</v>
      </c>
      <c r="K13" s="22" t="n">
        <v>32.45</v>
      </c>
    </row>
    <row r="14">
      <c r="B14" s="18" t="n">
        <v>6000</v>
      </c>
      <c r="C14" s="8" t="inlineStr">
        <is>
          <t>5 a 6 kg</t>
        </is>
      </c>
      <c r="D14" s="22" t="n">
        <v>6.65</v>
      </c>
      <c r="E14" s="22" t="n">
        <v>8.949999999999999</v>
      </c>
      <c r="F14" s="22" t="n">
        <v>10.35</v>
      </c>
      <c r="G14" s="22" t="n">
        <v>25.95</v>
      </c>
      <c r="H14" s="22" t="n">
        <v>29.15</v>
      </c>
      <c r="I14" s="22" t="n">
        <v>33.35</v>
      </c>
      <c r="J14" s="22" t="n">
        <v>36.45</v>
      </c>
      <c r="K14" s="22" t="n">
        <v>40.85</v>
      </c>
    </row>
    <row r="15">
      <c r="B15" s="18" t="n">
        <v>7000</v>
      </c>
      <c r="C15" s="8" t="inlineStr">
        <is>
          <t>6 a 7 kg</t>
        </is>
      </c>
      <c r="D15" s="22" t="n">
        <v>6.75</v>
      </c>
      <c r="E15" s="22" t="n">
        <v>9.050000000000001</v>
      </c>
      <c r="F15" s="22" t="n">
        <v>10.45</v>
      </c>
      <c r="G15" s="22" t="n">
        <v>27.55</v>
      </c>
      <c r="H15" s="22" t="n">
        <v>31.65</v>
      </c>
      <c r="I15" s="22" t="n">
        <v>36.75</v>
      </c>
      <c r="J15" s="22" t="n">
        <v>40.85</v>
      </c>
      <c r="K15" s="22" t="n">
        <v>45.25</v>
      </c>
    </row>
    <row r="16">
      <c r="B16" s="18" t="n">
        <v>8000</v>
      </c>
      <c r="C16" s="8" t="inlineStr">
        <is>
          <t>7 a 8 kg</t>
        </is>
      </c>
      <c r="D16" s="22" t="n">
        <v>6.85</v>
      </c>
      <c r="E16" s="22" t="n">
        <v>9.25</v>
      </c>
      <c r="F16" s="22" t="n">
        <v>10.55</v>
      </c>
      <c r="G16" s="22" t="n">
        <v>29.45</v>
      </c>
      <c r="H16" s="22" t="n">
        <v>34.35</v>
      </c>
      <c r="I16" s="22" t="n">
        <v>39.25</v>
      </c>
      <c r="J16" s="22" t="n">
        <v>44.15</v>
      </c>
      <c r="K16" s="22" t="n">
        <v>49.35</v>
      </c>
    </row>
    <row r="17">
      <c r="B17" s="18" t="n">
        <v>9000</v>
      </c>
      <c r="C17" s="8" t="inlineStr">
        <is>
          <t>8 a 9 kg</t>
        </is>
      </c>
      <c r="D17" s="22" t="n">
        <v>6.95</v>
      </c>
      <c r="E17" s="22" t="n">
        <v>9.35</v>
      </c>
      <c r="F17" s="22" t="n">
        <v>10.65</v>
      </c>
      <c r="G17" s="22" t="n">
        <v>30.25</v>
      </c>
      <c r="H17" s="22" t="n">
        <v>35.25</v>
      </c>
      <c r="I17" s="22" t="n">
        <v>40.35</v>
      </c>
      <c r="J17" s="22" t="n">
        <v>45.35</v>
      </c>
      <c r="K17" s="22" t="n">
        <v>50.75</v>
      </c>
    </row>
    <row r="18">
      <c r="B18" s="18" t="n">
        <v>10000</v>
      </c>
      <c r="C18" s="8" t="inlineStr">
        <is>
          <t>9 a 10 kg</t>
        </is>
      </c>
      <c r="D18" s="22" t="n">
        <v>7.05</v>
      </c>
      <c r="E18" s="22" t="n">
        <v>9.449999999999999</v>
      </c>
      <c r="F18" s="22" t="n">
        <v>10.85</v>
      </c>
      <c r="G18" s="22" t="n">
        <v>38.25</v>
      </c>
      <c r="H18" s="22" t="n">
        <v>45.05</v>
      </c>
      <c r="I18" s="22" t="n">
        <v>51.95</v>
      </c>
      <c r="J18" s="22" t="n">
        <v>58.75</v>
      </c>
      <c r="K18" s="22" t="n">
        <v>65.84999999999999</v>
      </c>
    </row>
    <row r="19">
      <c r="B19" s="18" t="n">
        <v>11000</v>
      </c>
      <c r="C19" s="8" t="inlineStr">
        <is>
          <t>10 a 11 kg</t>
        </is>
      </c>
      <c r="D19" s="22" t="n">
        <v>7.05</v>
      </c>
      <c r="E19" s="22" t="n">
        <v>9.65</v>
      </c>
      <c r="F19" s="22" t="n">
        <v>11.05</v>
      </c>
      <c r="G19" s="22" t="n">
        <v>41.65</v>
      </c>
      <c r="H19" s="22" t="n">
        <v>48.55</v>
      </c>
      <c r="I19" s="22" t="n">
        <v>55.45</v>
      </c>
      <c r="J19" s="22" t="n">
        <v>62.35</v>
      </c>
      <c r="K19" s="22" t="n">
        <v>69.34999999999999</v>
      </c>
    </row>
    <row r="20">
      <c r="B20" s="18" t="n">
        <v>13000</v>
      </c>
      <c r="C20" s="8" t="inlineStr">
        <is>
          <t>11 a 13 kg</t>
        </is>
      </c>
      <c r="D20" s="22" t="n">
        <v>7.15</v>
      </c>
      <c r="E20" s="22" t="n">
        <v>10.05</v>
      </c>
      <c r="F20" s="22" t="n">
        <v>11.45</v>
      </c>
      <c r="G20" s="22" t="n">
        <v>42.55</v>
      </c>
      <c r="H20" s="22" t="n">
        <v>49.75</v>
      </c>
      <c r="I20" s="22" t="n">
        <v>56.85</v>
      </c>
      <c r="J20" s="22" t="n">
        <v>63.85</v>
      </c>
      <c r="K20" s="22" t="n">
        <v>70.95</v>
      </c>
    </row>
    <row r="21">
      <c r="B21" s="18" t="n">
        <v>15000</v>
      </c>
      <c r="C21" s="8" t="inlineStr">
        <is>
          <t>13 a 15 kg</t>
        </is>
      </c>
      <c r="D21" s="22" t="n">
        <v>7.25</v>
      </c>
      <c r="E21" s="22" t="n">
        <v>10.25</v>
      </c>
      <c r="F21" s="22" t="n">
        <v>11.65</v>
      </c>
      <c r="G21" s="22" t="n">
        <v>45.55</v>
      </c>
      <c r="H21" s="22" t="n">
        <v>52.95</v>
      </c>
      <c r="I21" s="22" t="n">
        <v>60.55</v>
      </c>
      <c r="J21" s="22" t="n">
        <v>68.15000000000001</v>
      </c>
      <c r="K21" s="22" t="n">
        <v>75.65000000000001</v>
      </c>
    </row>
    <row r="22">
      <c r="B22" s="18" t="n">
        <v>17000</v>
      </c>
      <c r="C22" s="8" t="inlineStr">
        <is>
          <t>15 a 17 kg</t>
        </is>
      </c>
      <c r="D22" s="22" t="n">
        <v>7.35</v>
      </c>
      <c r="E22" s="22" t="n">
        <v>10.45</v>
      </c>
      <c r="F22" s="22" t="n">
        <v>11.85</v>
      </c>
      <c r="G22" s="22" t="n">
        <v>48.95</v>
      </c>
      <c r="H22" s="22" t="n">
        <v>56.55</v>
      </c>
      <c r="I22" s="22" t="n">
        <v>64.05</v>
      </c>
      <c r="J22" s="22" t="n">
        <v>71.34999999999999</v>
      </c>
      <c r="K22" s="22" t="n">
        <v>79.34999999999999</v>
      </c>
    </row>
    <row r="23">
      <c r="B23" s="18" t="n">
        <v>20000</v>
      </c>
      <c r="C23" s="8" t="inlineStr">
        <is>
          <t>17 a 20 kg</t>
        </is>
      </c>
      <c r="D23" s="22" t="n">
        <v>7.45</v>
      </c>
      <c r="E23" s="22" t="n">
        <v>10.65</v>
      </c>
      <c r="F23" s="22" t="n">
        <v>12.05</v>
      </c>
      <c r="G23" s="22" t="n">
        <v>55.15</v>
      </c>
      <c r="H23" s="22" t="n">
        <v>64.34999999999999</v>
      </c>
      <c r="I23" s="22" t="n">
        <v>73.55</v>
      </c>
      <c r="J23" s="22" t="n">
        <v>82.75</v>
      </c>
      <c r="K23" s="22" t="n">
        <v>91.95</v>
      </c>
    </row>
    <row r="24">
      <c r="B24" s="18" t="n">
        <v>25000</v>
      </c>
      <c r="C24" s="8" t="inlineStr">
        <is>
          <t>20 a 25 kg</t>
        </is>
      </c>
      <c r="D24" s="22" t="n">
        <v>7.65</v>
      </c>
      <c r="E24" s="22" t="n">
        <v>11.05</v>
      </c>
      <c r="F24" s="22" t="n">
        <v>12.25</v>
      </c>
      <c r="G24" s="22" t="n">
        <v>64.55</v>
      </c>
      <c r="H24" s="22" t="n">
        <v>75.75</v>
      </c>
      <c r="I24" s="22" t="n">
        <v>85.45</v>
      </c>
      <c r="J24" s="22" t="n">
        <v>96.25</v>
      </c>
      <c r="K24" s="22" t="n">
        <v>106.85</v>
      </c>
    </row>
    <row r="25">
      <c r="B25" s="18" t="n">
        <v>30000</v>
      </c>
      <c r="C25" s="8" t="inlineStr">
        <is>
          <t>25 a 30 kg</t>
        </is>
      </c>
      <c r="D25" s="22" t="n">
        <v>7.75</v>
      </c>
      <c r="E25" s="22" t="n">
        <v>11.25</v>
      </c>
      <c r="F25" s="22" t="n">
        <v>12.45</v>
      </c>
      <c r="G25" s="22" t="n">
        <v>66.45</v>
      </c>
      <c r="H25" s="22" t="n">
        <v>76.05</v>
      </c>
      <c r="I25" s="22" t="n">
        <v>86.25</v>
      </c>
      <c r="J25" s="22" t="n">
        <v>97.15000000000001</v>
      </c>
      <c r="K25" s="22" t="n">
        <v>107.85</v>
      </c>
    </row>
    <row r="26">
      <c r="B26" s="18" t="n">
        <v>40000</v>
      </c>
      <c r="C26" s="8" t="inlineStr">
        <is>
          <t>30 a 40 kg</t>
        </is>
      </c>
      <c r="D26" s="22" t="n">
        <v>7.85</v>
      </c>
      <c r="E26" s="22" t="n">
        <v>11.45</v>
      </c>
      <c r="F26" s="22" t="n">
        <v>12.65</v>
      </c>
      <c r="G26" s="22" t="n">
        <v>68.34999999999999</v>
      </c>
      <c r="H26" s="22" t="n">
        <v>79.65000000000001</v>
      </c>
      <c r="I26" s="22" t="n">
        <v>89.75</v>
      </c>
      <c r="J26" s="22" t="n">
        <v>100.05</v>
      </c>
      <c r="K26" s="22" t="n">
        <v>107.95</v>
      </c>
    </row>
    <row r="27">
      <c r="B27" s="18" t="n">
        <v>50000</v>
      </c>
      <c r="C27" s="8" t="inlineStr">
        <is>
          <t>40 a 50 kg</t>
        </is>
      </c>
      <c r="D27" s="22" t="n">
        <v>7.95</v>
      </c>
      <c r="E27" s="22" t="n">
        <v>11.65</v>
      </c>
      <c r="F27" s="22" t="n">
        <v>12.85</v>
      </c>
      <c r="G27" s="22" t="n">
        <v>70.95</v>
      </c>
      <c r="H27" s="22" t="n">
        <v>81.84999999999999</v>
      </c>
      <c r="I27" s="22" t="n">
        <v>92.84999999999999</v>
      </c>
      <c r="J27" s="22" t="n">
        <v>103.45</v>
      </c>
      <c r="K27" s="22" t="n">
        <v>111.65</v>
      </c>
    </row>
    <row r="28">
      <c r="B28" s="18" t="n">
        <v>60000</v>
      </c>
      <c r="C28" s="8" t="inlineStr">
        <is>
          <t>50 a 60 kg</t>
        </is>
      </c>
      <c r="D28" s="22" t="n">
        <v>8.050000000000001</v>
      </c>
      <c r="E28" s="22" t="n">
        <v>11.85</v>
      </c>
      <c r="F28" s="22" t="n">
        <v>13.05</v>
      </c>
      <c r="G28" s="22" t="n">
        <v>75.55</v>
      </c>
      <c r="H28" s="22" t="n">
        <v>87.25</v>
      </c>
      <c r="I28" s="22" t="n">
        <v>99.05</v>
      </c>
      <c r="J28" s="22" t="n">
        <v>110.25</v>
      </c>
      <c r="K28" s="22" t="n">
        <v>119.05</v>
      </c>
    </row>
    <row r="29">
      <c r="B29" s="18" t="n">
        <v>70000</v>
      </c>
      <c r="C29" s="8" t="inlineStr">
        <is>
          <t>60 a 70 kg</t>
        </is>
      </c>
      <c r="D29" s="22" t="n">
        <v>8.15</v>
      </c>
      <c r="E29" s="22" t="n">
        <v>12.05</v>
      </c>
      <c r="F29" s="22" t="n">
        <v>13.25</v>
      </c>
      <c r="G29" s="22" t="n">
        <v>80.95</v>
      </c>
      <c r="H29" s="22" t="n">
        <v>93.75</v>
      </c>
      <c r="I29" s="22" t="n">
        <v>105.95</v>
      </c>
      <c r="J29" s="22" t="n">
        <v>118.05</v>
      </c>
      <c r="K29" s="22" t="n">
        <v>127.45</v>
      </c>
    </row>
    <row r="30">
      <c r="B30" s="18" t="n">
        <v>80000</v>
      </c>
      <c r="C30" s="8" t="inlineStr">
        <is>
          <t>70 a 80 kg</t>
        </is>
      </c>
      <c r="D30" s="22" t="n">
        <v>8.25</v>
      </c>
      <c r="E30" s="22" t="n">
        <v>12.25</v>
      </c>
      <c r="F30" s="22" t="n">
        <v>13.45</v>
      </c>
      <c r="G30" s="22" t="n">
        <v>84.65000000000001</v>
      </c>
      <c r="H30" s="22" t="n">
        <v>97.95</v>
      </c>
      <c r="I30" s="22" t="n">
        <v>110.75</v>
      </c>
      <c r="J30" s="22" t="n">
        <v>123.35</v>
      </c>
      <c r="K30" s="22" t="n">
        <v>133.15</v>
      </c>
    </row>
    <row r="31">
      <c r="B31" s="18" t="n">
        <v>90000</v>
      </c>
      <c r="C31" s="8" t="inlineStr">
        <is>
          <t>80 a 90 kg</t>
        </is>
      </c>
      <c r="D31" s="22" t="n">
        <v>8.35</v>
      </c>
      <c r="E31" s="22" t="n">
        <v>12.45</v>
      </c>
      <c r="F31" s="22" t="n">
        <v>13.65</v>
      </c>
      <c r="G31" s="22" t="n">
        <v>94.05</v>
      </c>
      <c r="H31" s="22" t="n">
        <v>108.35</v>
      </c>
      <c r="I31" s="22" t="n">
        <v>122.95</v>
      </c>
      <c r="J31" s="22" t="n">
        <v>136.95</v>
      </c>
      <c r="K31" s="22" t="n">
        <v>147.85</v>
      </c>
    </row>
    <row r="32">
      <c r="B32" s="18" t="n">
        <v>100000</v>
      </c>
      <c r="C32" s="8" t="inlineStr">
        <is>
          <t>90 a 100 kg</t>
        </is>
      </c>
      <c r="D32" s="22" t="n">
        <v>8.449999999999999</v>
      </c>
      <c r="E32" s="22" t="n">
        <v>12.65</v>
      </c>
      <c r="F32" s="22" t="n">
        <v>13.85</v>
      </c>
      <c r="G32" s="22" t="n">
        <v>107.45</v>
      </c>
      <c r="H32" s="22" t="n">
        <v>124.85</v>
      </c>
      <c r="I32" s="22" t="n">
        <v>140.45</v>
      </c>
      <c r="J32" s="22" t="n">
        <v>156.45</v>
      </c>
      <c r="K32" s="22" t="n">
        <v>168.85</v>
      </c>
    </row>
    <row r="33">
      <c r="B33" s="18" t="n">
        <v>125000</v>
      </c>
      <c r="C33" s="8" t="inlineStr">
        <is>
          <t>100 a 125 kg</t>
        </is>
      </c>
      <c r="D33" s="22" t="n">
        <v>8.550000000000001</v>
      </c>
      <c r="E33" s="22" t="n">
        <v>12.85</v>
      </c>
      <c r="F33" s="22" t="n">
        <v>14.05</v>
      </c>
      <c r="G33" s="22" t="n">
        <v>120.15</v>
      </c>
      <c r="H33" s="22" t="n">
        <v>138.95</v>
      </c>
      <c r="I33" s="22" t="n">
        <v>156.95</v>
      </c>
      <c r="J33" s="22" t="n">
        <v>174.85</v>
      </c>
      <c r="K33" s="22" t="n">
        <v>188.85</v>
      </c>
    </row>
    <row r="34">
      <c r="B34" s="18" t="n">
        <v>150000</v>
      </c>
      <c r="C34" s="8" t="inlineStr">
        <is>
          <t>125 a 150 kg</t>
        </is>
      </c>
      <c r="D34" s="22" t="n">
        <v>8.65</v>
      </c>
      <c r="E34" s="22" t="n">
        <v>12.85</v>
      </c>
      <c r="F34" s="22" t="n">
        <v>14.25</v>
      </c>
      <c r="G34" s="22" t="n">
        <v>127.45</v>
      </c>
      <c r="H34" s="22" t="n">
        <v>147.05</v>
      </c>
      <c r="I34" s="22" t="n">
        <v>166.55</v>
      </c>
      <c r="J34" s="22" t="n">
        <v>185.55</v>
      </c>
      <c r="K34" s="22" t="n">
        <v>200.35</v>
      </c>
    </row>
    <row r="35">
      <c r="B35" s="18" t="n">
        <v>999999999</v>
      </c>
      <c r="C35" s="8" t="inlineStr">
        <is>
          <t>mais de 150 kg</t>
        </is>
      </c>
      <c r="D35" s="22" t="n">
        <v>8.75</v>
      </c>
      <c r="E35" s="22" t="n">
        <v>12.85</v>
      </c>
      <c r="F35" s="22" t="n">
        <v>14.45</v>
      </c>
      <c r="G35" s="22" t="n">
        <v>167.05</v>
      </c>
      <c r="H35" s="22" t="n">
        <v>193.35</v>
      </c>
      <c r="I35" s="22" t="n">
        <v>218.45</v>
      </c>
      <c r="J35" s="22" t="n">
        <v>243.45</v>
      </c>
      <c r="K35" s="22" t="n">
        <v>262.85</v>
      </c>
    </row>
    <row r="37">
      <c r="B37" s="32" t="inlineStr">
        <is>
          <t>Limites de preço das colunas (R$)</t>
        </is>
      </c>
    </row>
    <row r="38">
      <c r="C38" s="7" t="inlineStr">
        <is>
          <t>Coluna</t>
        </is>
      </c>
      <c r="D38" s="7" t="inlineStr">
        <is>
          <t>1</t>
        </is>
      </c>
      <c r="E38" s="7" t="inlineStr">
        <is>
          <t>2</t>
        </is>
      </c>
      <c r="F38" s="7" t="inlineStr">
        <is>
          <t>3</t>
        </is>
      </c>
      <c r="G38" s="7" t="inlineStr">
        <is>
          <t>4</t>
        </is>
      </c>
      <c r="H38" s="7" t="inlineStr">
        <is>
          <t>5</t>
        </is>
      </c>
      <c r="I38" s="7" t="inlineStr">
        <is>
          <t>6</t>
        </is>
      </c>
      <c r="J38" s="7" t="inlineStr">
        <is>
          <t>7</t>
        </is>
      </c>
    </row>
    <row r="39">
      <c r="B39" s="8" t="inlineStr">
        <is>
          <t>Até (R$)</t>
        </is>
      </c>
      <c r="C39" s="8" t="inlineStr">
        <is>
          <t>limite</t>
        </is>
      </c>
      <c r="D39" s="22" t="n">
        <v>18.99</v>
      </c>
      <c r="E39" s="22" t="n">
        <v>48.99</v>
      </c>
      <c r="F39" s="22" t="n">
        <v>78.98999999999999</v>
      </c>
      <c r="G39" s="22" t="n">
        <v>99.98999999999999</v>
      </c>
      <c r="H39" s="22" t="n">
        <v>119.99</v>
      </c>
      <c r="I39" s="22" t="n">
        <v>149.99</v>
      </c>
      <c r="J39" s="22" t="n">
        <v>199.99</v>
      </c>
    </row>
    <row r="42" ht="30" customHeight="1">
      <c r="B42" s="2" t="inlineStr">
        <is>
          <t>Shopee — comissão por faixa de preço (tabela oficial, taxa fixa de R$ 4,50 desde 01/10/2026; a taxa fixa nunca passa de metade do preço; CNPJ e CPF com menos de 450 pedidos em 90 dias). Campanha de Destaque: + 3.5 pontos. O frete já vem descontado no repasse.</t>
        </is>
      </c>
    </row>
    <row r="43">
      <c r="B43" s="7" t="inlineStr">
        <is>
          <t>A partir de (R$)</t>
        </is>
      </c>
      <c r="C43" s="7" t="inlineStr">
        <is>
          <t>Comissão</t>
        </is>
      </c>
      <c r="D43" s="7" t="inlineStr">
        <is>
          <t>Tarifa fixa por item</t>
        </is>
      </c>
    </row>
    <row r="44">
      <c r="B44" s="22" t="n">
        <v>0</v>
      </c>
      <c r="C44" s="33" t="n">
        <v>0.2</v>
      </c>
      <c r="D44" s="22" t="n">
        <v>4.5</v>
      </c>
    </row>
    <row r="45">
      <c r="B45" s="22" t="n">
        <v>80</v>
      </c>
      <c r="C45" s="33" t="n">
        <v>0.14</v>
      </c>
      <c r="D45" s="22" t="n">
        <v>16</v>
      </c>
    </row>
    <row r="46">
      <c r="B46" s="22" t="n">
        <v>100</v>
      </c>
      <c r="C46" s="33" t="n">
        <v>0.14</v>
      </c>
      <c r="D46" s="22" t="n">
        <v>20</v>
      </c>
    </row>
    <row r="47">
      <c r="B47" s="22" t="n">
        <v>200</v>
      </c>
      <c r="C47" s="33" t="n">
        <v>0.14</v>
      </c>
      <c r="D47" s="22" t="n">
        <v>26</v>
      </c>
    </row>
    <row r="48">
      <c r="B48" s="8" t="inlineStr">
        <is>
          <t>Campanha (+)</t>
        </is>
      </c>
      <c r="C48" s="34" t="n">
        <v>0.035</v>
      </c>
    </row>
  </sheetData>
  <mergeCells count="2">
    <mergeCell ref="B42:K42"/>
    <mergeCell ref="B3:K3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2026-09-24T18:20:47Z</dcterms:created>
  <dcterms:modified xsi:type="dcterms:W3CDTF">2026-09-24T18:20:47Z</dcterms:modified>
</cp:coreProperties>
</file>